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firstSheet="2" activeTab="3"/>
  </bookViews>
  <sheets>
    <sheet name="MAY ENTRIES" sheetId="1" r:id="rId1"/>
    <sheet name="MAY UNADJUSTED TB" sheetId="2" r:id="rId2"/>
    <sheet name="MAY ADJUSTED TB" sheetId="4" r:id="rId3"/>
    <sheet name="INCOME STATEMENT" sheetId="6" r:id="rId4"/>
    <sheet name="BALANCE SHEET" sheetId="7" r:id="rId5"/>
    <sheet name="RETAINED EARNINGS" sheetId="8" r:id="rId6"/>
    <sheet name="POST CLOSE ENTRIES" sheetId="10" r:id="rId7"/>
    <sheet name="POST CLOSE TB" sheetId="9" r:id="rId8"/>
  </sheets>
  <calcPr calcId="145621"/>
</workbook>
</file>

<file path=xl/calcChain.xml><?xml version="1.0" encoding="utf-8"?>
<calcChain xmlns="http://schemas.openxmlformats.org/spreadsheetml/2006/main">
  <c r="B12" i="6" l="1"/>
  <c r="B27" i="7"/>
  <c r="E14" i="10"/>
  <c r="E11" i="10"/>
  <c r="B29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5" i="9"/>
  <c r="B6" i="7"/>
  <c r="B8" i="4"/>
  <c r="C5" i="4"/>
  <c r="B23" i="7"/>
  <c r="B7" i="4"/>
  <c r="D7" i="4" s="1"/>
  <c r="B25" i="7" s="1"/>
  <c r="C7" i="4"/>
  <c r="B21" i="4"/>
  <c r="C26" i="4"/>
  <c r="D26" i="4" s="1"/>
  <c r="B5" i="6" s="1"/>
  <c r="B5" i="4"/>
  <c r="D5" i="4" s="1"/>
  <c r="D21" i="4"/>
  <c r="B8" i="6" s="1"/>
  <c r="D17" i="4"/>
  <c r="C7" i="2"/>
  <c r="B7" i="2"/>
  <c r="D20" i="4"/>
  <c r="D19" i="4"/>
  <c r="B22" i="7" s="1"/>
  <c r="D18" i="4"/>
  <c r="D25" i="4"/>
  <c r="D27" i="4"/>
  <c r="B16" i="7" s="1"/>
  <c r="D16" i="4"/>
  <c r="D15" i="4"/>
  <c r="D24" i="4"/>
  <c r="B11" i="6" s="1"/>
  <c r="D23" i="4"/>
  <c r="B9" i="6" s="1"/>
  <c r="D22" i="4"/>
  <c r="B10" i="6" s="1"/>
  <c r="D13" i="4"/>
  <c r="D12" i="4"/>
  <c r="D11" i="4"/>
  <c r="B8" i="7" s="1"/>
  <c r="D10" i="4"/>
  <c r="D9" i="4"/>
  <c r="D8" i="4"/>
  <c r="D6" i="4"/>
  <c r="B26" i="7" s="1"/>
  <c r="B8" i="2"/>
  <c r="B12" i="2"/>
  <c r="D12" i="2" s="1"/>
  <c r="D22" i="2"/>
  <c r="D21" i="2"/>
  <c r="D6" i="2"/>
  <c r="D8" i="2"/>
  <c r="D9" i="2"/>
  <c r="D10" i="2"/>
  <c r="D11" i="2"/>
  <c r="D13" i="2"/>
  <c r="D14" i="2"/>
  <c r="D15" i="2"/>
  <c r="D16" i="2"/>
  <c r="D17" i="2"/>
  <c r="D18" i="2"/>
  <c r="D19" i="2"/>
  <c r="D20" i="2"/>
  <c r="D52" i="1"/>
  <c r="D38" i="1"/>
  <c r="E29" i="9" l="1"/>
  <c r="D28" i="9"/>
  <c r="C28" i="9"/>
  <c r="B11" i="7"/>
  <c r="B18" i="7" s="1"/>
  <c r="B29" i="7"/>
  <c r="B28" i="4"/>
  <c r="C30" i="4" s="1"/>
  <c r="C28" i="4"/>
  <c r="B13" i="6"/>
  <c r="C7" i="6" s="1"/>
  <c r="D14" i="4"/>
  <c r="D7" i="2"/>
  <c r="E29" i="7" l="1"/>
  <c r="C15" i="6"/>
  <c r="E5" i="8" s="1"/>
  <c r="E7" i="8" s="1"/>
</calcChain>
</file>

<file path=xl/sharedStrings.xml><?xml version="1.0" encoding="utf-8"?>
<sst xmlns="http://schemas.openxmlformats.org/spreadsheetml/2006/main" count="221" uniqueCount="124">
  <si>
    <t>MAY TRANSACTIONS</t>
  </si>
  <si>
    <t>JE01</t>
  </si>
  <si>
    <t>JE02</t>
  </si>
  <si>
    <t xml:space="preserve">DR. EQUIPMENT </t>
  </si>
  <si>
    <t>CR. CASH</t>
  </si>
  <si>
    <t>CR. A/P</t>
  </si>
  <si>
    <t>DR. CASH</t>
  </si>
  <si>
    <t>CR. CAPITAL STOCK</t>
  </si>
  <si>
    <t>DR. INTEREST EXP</t>
  </si>
  <si>
    <t>CR INTEREST PAYABLE</t>
  </si>
  <si>
    <t>JE03</t>
  </si>
  <si>
    <t>DR. PREPAID ASSETS</t>
  </si>
  <si>
    <t>CR. PAYABLES</t>
  </si>
  <si>
    <t>DR. PAYABLES</t>
  </si>
  <si>
    <t>JE04</t>
  </si>
  <si>
    <t>DR. PAYROLL</t>
  </si>
  <si>
    <t>JE05</t>
  </si>
  <si>
    <t>JE06</t>
  </si>
  <si>
    <t>CR. REVENUE</t>
  </si>
  <si>
    <t>DR. A/R</t>
  </si>
  <si>
    <t>JE07</t>
  </si>
  <si>
    <t>JE08</t>
  </si>
  <si>
    <t>CR. A/R</t>
  </si>
  <si>
    <t>JE09</t>
  </si>
  <si>
    <t>JE10</t>
  </si>
  <si>
    <t>DR. A/P</t>
  </si>
  <si>
    <t>JE11</t>
  </si>
  <si>
    <t>DR. RETAINED EARNINGS</t>
  </si>
  <si>
    <t>CR. DIVIDENDS PAYABLE</t>
  </si>
  <si>
    <t>JE12</t>
  </si>
  <si>
    <t>DR. PREPAID INSURANCE</t>
  </si>
  <si>
    <t>DR. CABLE EXP</t>
  </si>
  <si>
    <t xml:space="preserve">ADJ ENTRIES FOR MAY </t>
  </si>
  <si>
    <t>JE13</t>
  </si>
  <si>
    <t xml:space="preserve">JE14 </t>
  </si>
  <si>
    <t>JE15</t>
  </si>
  <si>
    <t>JE16</t>
  </si>
  <si>
    <t>JE17</t>
  </si>
  <si>
    <t>DR. DEPREC EXP</t>
  </si>
  <si>
    <t>CR. ACCUM DEPREC</t>
  </si>
  <si>
    <t>JE18</t>
  </si>
  <si>
    <t>DR. EXP SUPPLIES</t>
  </si>
  <si>
    <t>CR. SUPPLIES ACT</t>
  </si>
  <si>
    <t>CR. SALES PAYABLE</t>
  </si>
  <si>
    <t>DR. SALARIES EXP</t>
  </si>
  <si>
    <t>JE19R</t>
  </si>
  <si>
    <t>RENT EXP</t>
  </si>
  <si>
    <t>DR. RENT EXP</t>
  </si>
  <si>
    <t xml:space="preserve">CR. PREPAID </t>
  </si>
  <si>
    <t>JE20R</t>
  </si>
  <si>
    <t>ACCOUNTS RECEIVABLE</t>
  </si>
  <si>
    <t>INVENTORY RETAINED EARNINGS</t>
  </si>
  <si>
    <t>PREPAID RENT DIVIDENDS</t>
  </si>
  <si>
    <t>UNEXPIRED INSURANCE INCOME</t>
  </si>
  <si>
    <t>OFFICE SUPPLY SALES</t>
  </si>
  <si>
    <t>RENTAL EQUIPMENT SALARIES EXP</t>
  </si>
  <si>
    <t xml:space="preserve">ACCUM DEPRECIATION </t>
  </si>
  <si>
    <t>CABLE EXPENSE</t>
  </si>
  <si>
    <t>NOTES PAYABLE UTILITIES EXP</t>
  </si>
  <si>
    <t>ACCOUNTS PAYABLE RENT EXP</t>
  </si>
  <si>
    <t>INTERST PAYABLE OFFICE SUPPLY EXP</t>
  </si>
  <si>
    <t>SALARIES PAYABLE DEPRECIATION EXP</t>
  </si>
  <si>
    <t>DIVIDENDS PAYABLE INTEREST EXP</t>
  </si>
  <si>
    <t>DEBITS</t>
  </si>
  <si>
    <t>CREDITS</t>
  </si>
  <si>
    <t>BALANCE</t>
  </si>
  <si>
    <t>ADJUSTED TRIAL BALANCE</t>
  </si>
  <si>
    <t>UNADJUSTED TRIAL BALANCE</t>
  </si>
  <si>
    <t>ACCOUNT NAME</t>
  </si>
  <si>
    <t xml:space="preserve">CASH </t>
  </si>
  <si>
    <t>ACCOUNTS PAYABLE</t>
  </si>
  <si>
    <t xml:space="preserve">EQUIPMENT </t>
  </si>
  <si>
    <t>INTERST EXPENSE</t>
  </si>
  <si>
    <t>REVENUE</t>
  </si>
  <si>
    <t>RETAINED EARNINGS</t>
  </si>
  <si>
    <t>UNEARNED SALES (REVENUE)</t>
  </si>
  <si>
    <t>DEPREICATION EXP ACCOUNT</t>
  </si>
  <si>
    <t>INCOME STATEMENT</t>
  </si>
  <si>
    <t>INCOME</t>
  </si>
  <si>
    <t>SERVICES RENDERED</t>
  </si>
  <si>
    <t>EXPENSES</t>
  </si>
  <si>
    <t>SALARIES</t>
  </si>
  <si>
    <t>B/S</t>
  </si>
  <si>
    <t>I/S</t>
  </si>
  <si>
    <t>DEPRECIATION EXP</t>
  </si>
  <si>
    <t>BALANCE SHEET</t>
  </si>
  <si>
    <t>CABLE EXP</t>
  </si>
  <si>
    <t>UTILITIES EXP</t>
  </si>
  <si>
    <t>CURRENT ASSETS</t>
  </si>
  <si>
    <t>CASH</t>
  </si>
  <si>
    <t>SUPPLIES</t>
  </si>
  <si>
    <t>PREPAID RENT</t>
  </si>
  <si>
    <t>TOTAL ASSETS</t>
  </si>
  <si>
    <t>NON CURRENT ASSETS</t>
  </si>
  <si>
    <t>EQUIPMENT</t>
  </si>
  <si>
    <t>ACCUM DEPRECIATION</t>
  </si>
  <si>
    <t>NET NON-CURRENT ASSETS</t>
  </si>
  <si>
    <t>LIABILITIES AND EQUITY</t>
  </si>
  <si>
    <t>INTEREST PAYABLE</t>
  </si>
  <si>
    <t>TOTAL LIABILITIES</t>
  </si>
  <si>
    <t>TOTAL LIABILITIES &amp; EQUITY</t>
  </si>
  <si>
    <t>STATEMENT OF RETAINED EARNINGS</t>
  </si>
  <si>
    <t>RETATINED EARNINGS 5/31/2015</t>
  </si>
  <si>
    <t>NET INCOME FOR YEAR ENDING 5/31/2016</t>
  </si>
  <si>
    <t>DIVIDENDS PAID TO SHAREHOLDERS</t>
  </si>
  <si>
    <t>RETAINED EARNINGS AS OF 5/31/2015</t>
  </si>
  <si>
    <t>NET INCOME</t>
  </si>
  <si>
    <t>DR. OFFICE SUPPLIES</t>
  </si>
  <si>
    <t>DR. OFFICE SALES EXP</t>
  </si>
  <si>
    <t>DR. NOTES PAYABLE UTILITIES</t>
  </si>
  <si>
    <t>PREPAID INSURANCE</t>
  </si>
  <si>
    <t>EQUIPMENT LOAN</t>
  </si>
  <si>
    <t>ACCRUED SALARIES</t>
  </si>
  <si>
    <t>EQUIPMENT (FA)</t>
  </si>
  <si>
    <t>CAPITAL STOCK</t>
  </si>
  <si>
    <t>CR.CASH</t>
  </si>
  <si>
    <t>INVENTORY</t>
  </si>
  <si>
    <t>PERIOD CLOSING ENTRIES</t>
  </si>
  <si>
    <t xml:space="preserve">INCOME SUMMARY </t>
  </si>
  <si>
    <t>SALARIES EXP</t>
  </si>
  <si>
    <t>INT EXP</t>
  </si>
  <si>
    <t>DEPRE</t>
  </si>
  <si>
    <t>INCOME SUMMARY</t>
  </si>
  <si>
    <t>INTEREST 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</si>
</sst>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3" fontId="0" fillId="0" borderId="0" xfId="1" applyFont="1"/>
    <xf numFmtId="0" fontId="2" fillId="0" borderId="0" xfId="0" applyFont="1"/>
    <xf numFmtId="0" fontId="0" fillId="0" borderId="0" xfId="0" applyFill="1"/>
    <xf numFmtId="165" fontId="0" fillId="0" borderId="0" xfId="1" applyNumberFormat="1" applyFont="1"/>
    <xf numFmtId="165" fontId="0" fillId="0" borderId="0" xfId="0" applyNumberFormat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Fill="1"/>
    <xf numFmtId="165" fontId="2" fillId="0" borderId="0" xfId="1" applyNumberFormat="1" applyFont="1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 applyBorder="1"/>
    <xf numFmtId="165" fontId="2" fillId="0" borderId="0" xfId="1" applyNumberFormat="1" applyFont="1"/>
    <xf numFmtId="14" fontId="2" fillId="0" borderId="0" xfId="0" applyNumberFormat="1" applyFont="1"/>
    <xf numFmtId="165" fontId="2" fillId="0" borderId="2" xfId="1" applyNumberFormat="1" applyFont="1" applyBorder="1"/>
    <xf numFmtId="0" fontId="2" fillId="0" borderId="2" xfId="0" applyFont="1" applyBorder="1"/>
    <xf numFmtId="0" fontId="2" fillId="0" borderId="3" xfId="0" applyFont="1" applyBorder="1"/>
    <xf numFmtId="165" fontId="2" fillId="0" borderId="3" xfId="1" applyNumberFormat="1" applyFont="1" applyBorder="1"/>
    <xf numFmtId="0" fontId="0" fillId="0" borderId="1" xfId="0" applyBorder="1"/>
    <xf numFmtId="165" fontId="3" fillId="0" borderId="0" xfId="1" applyNumberFormat="1" applyFont="1"/>
    <xf numFmtId="43" fontId="0" fillId="0" borderId="0" xfId="1" applyFont="1" applyFill="1"/>
    <xf numFmtId="165" fontId="0" fillId="0" borderId="1" xfId="0" applyNumberFormat="1" applyBorder="1"/>
    <xf numFmtId="0" fontId="0" fillId="0" borderId="1" xfId="0" applyFont="1" applyBorder="1"/>
    <xf numFmtId="165" fontId="0" fillId="0" borderId="0" xfId="1" applyNumberFormat="1" applyFont="1" applyBorder="1" applyAlignment="1">
      <alignment horizontal="left"/>
    </xf>
    <xf numFmtId="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C1" sqref="C1"/>
    </sheetView>
  </sheetViews>
  <sheetFormatPr defaultRowHeight="15" x14ac:dyDescent="0.25"/>
  <cols>
    <col min="2" max="3" width="14.28515625" customWidth="1"/>
    <col min="4" max="5" width="14.28515625" style="1" customWidth="1"/>
  </cols>
  <sheetData>
    <row r="1" spans="1:5" x14ac:dyDescent="0.25">
      <c r="A1" s="2" t="s">
        <v>0</v>
      </c>
    </row>
    <row r="3" spans="1:5" x14ac:dyDescent="0.25">
      <c r="A3" t="s">
        <v>1</v>
      </c>
      <c r="B3" t="s">
        <v>6</v>
      </c>
      <c r="D3" s="1">
        <v>400000</v>
      </c>
    </row>
    <row r="4" spans="1:5" x14ac:dyDescent="0.25">
      <c r="C4" t="s">
        <v>7</v>
      </c>
      <c r="E4" s="1">
        <v>400000</v>
      </c>
    </row>
    <row r="6" spans="1:5" x14ac:dyDescent="0.25">
      <c r="A6" s="3" t="s">
        <v>2</v>
      </c>
      <c r="B6" s="3" t="s">
        <v>3</v>
      </c>
      <c r="C6" s="3"/>
      <c r="D6" s="23">
        <v>300000</v>
      </c>
      <c r="E6" s="23"/>
    </row>
    <row r="7" spans="1:5" x14ac:dyDescent="0.25">
      <c r="A7" s="3"/>
      <c r="B7" s="3"/>
      <c r="C7" s="3" t="s">
        <v>4</v>
      </c>
      <c r="D7" s="23"/>
      <c r="E7" s="23">
        <v>100000</v>
      </c>
    </row>
    <row r="8" spans="1:5" x14ac:dyDescent="0.25">
      <c r="A8" s="3"/>
      <c r="B8" s="3"/>
      <c r="C8" s="3" t="s">
        <v>5</v>
      </c>
      <c r="D8" s="23"/>
      <c r="E8" s="23">
        <v>200000</v>
      </c>
    </row>
    <row r="10" spans="1:5" x14ac:dyDescent="0.25">
      <c r="A10" t="s">
        <v>10</v>
      </c>
      <c r="B10" t="s">
        <v>11</v>
      </c>
      <c r="D10" s="1">
        <v>15000</v>
      </c>
    </row>
    <row r="11" spans="1:5" x14ac:dyDescent="0.25">
      <c r="C11" t="s">
        <v>12</v>
      </c>
      <c r="E11" s="1">
        <v>15000</v>
      </c>
    </row>
    <row r="12" spans="1:5" x14ac:dyDescent="0.25">
      <c r="B12" t="s">
        <v>13</v>
      </c>
      <c r="D12" s="1">
        <v>15000</v>
      </c>
    </row>
    <row r="13" spans="1:5" x14ac:dyDescent="0.25">
      <c r="C13" t="s">
        <v>4</v>
      </c>
      <c r="E13" s="1">
        <v>15000</v>
      </c>
    </row>
    <row r="15" spans="1:5" x14ac:dyDescent="0.25">
      <c r="A15" t="s">
        <v>14</v>
      </c>
      <c r="B15" t="s">
        <v>15</v>
      </c>
      <c r="D15" s="1">
        <v>27000</v>
      </c>
    </row>
    <row r="16" spans="1:5" x14ac:dyDescent="0.25">
      <c r="C16" t="s">
        <v>4</v>
      </c>
      <c r="E16" s="1">
        <v>27000</v>
      </c>
    </row>
    <row r="18" spans="1:5" x14ac:dyDescent="0.25">
      <c r="A18" t="s">
        <v>16</v>
      </c>
      <c r="B18" s="3" t="s">
        <v>107</v>
      </c>
      <c r="D18" s="1">
        <v>4200</v>
      </c>
    </row>
    <row r="19" spans="1:5" x14ac:dyDescent="0.25">
      <c r="C19" t="s">
        <v>12</v>
      </c>
      <c r="E19" s="1">
        <v>4200</v>
      </c>
    </row>
    <row r="21" spans="1:5" x14ac:dyDescent="0.25">
      <c r="A21" t="s">
        <v>17</v>
      </c>
      <c r="B21" t="s">
        <v>6</v>
      </c>
      <c r="D21" s="1">
        <v>47000</v>
      </c>
    </row>
    <row r="22" spans="1:5" x14ac:dyDescent="0.25">
      <c r="C22" t="s">
        <v>18</v>
      </c>
      <c r="E22" s="1">
        <v>47000</v>
      </c>
    </row>
    <row r="23" spans="1:5" x14ac:dyDescent="0.25">
      <c r="B23" t="s">
        <v>19</v>
      </c>
      <c r="D23" s="1">
        <v>48100</v>
      </c>
    </row>
    <row r="24" spans="1:5" x14ac:dyDescent="0.25">
      <c r="C24" t="s">
        <v>18</v>
      </c>
      <c r="E24" s="1">
        <v>48100</v>
      </c>
    </row>
    <row r="26" spans="1:5" x14ac:dyDescent="0.25">
      <c r="A26" t="s">
        <v>20</v>
      </c>
      <c r="B26" t="s">
        <v>108</v>
      </c>
      <c r="D26" s="1">
        <v>1700</v>
      </c>
    </row>
    <row r="27" spans="1:5" x14ac:dyDescent="0.25">
      <c r="C27" t="s">
        <v>5</v>
      </c>
      <c r="E27" s="1">
        <v>1700</v>
      </c>
    </row>
    <row r="29" spans="1:5" x14ac:dyDescent="0.25">
      <c r="A29" t="s">
        <v>21</v>
      </c>
      <c r="B29" t="s">
        <v>6</v>
      </c>
      <c r="D29" s="1">
        <v>22000</v>
      </c>
    </row>
    <row r="30" spans="1:5" x14ac:dyDescent="0.25">
      <c r="C30" t="s">
        <v>22</v>
      </c>
      <c r="E30" s="1">
        <v>22000</v>
      </c>
    </row>
    <row r="32" spans="1:5" x14ac:dyDescent="0.25">
      <c r="A32" t="s">
        <v>23</v>
      </c>
      <c r="B32" t="s">
        <v>15</v>
      </c>
      <c r="D32" s="1">
        <v>27000</v>
      </c>
    </row>
    <row r="33" spans="1:5" x14ac:dyDescent="0.25">
      <c r="C33" t="s">
        <v>4</v>
      </c>
      <c r="E33" s="1">
        <v>27000</v>
      </c>
    </row>
    <row r="35" spans="1:5" x14ac:dyDescent="0.25">
      <c r="A35" t="s">
        <v>24</v>
      </c>
      <c r="B35" t="s">
        <v>25</v>
      </c>
      <c r="D35" s="1">
        <v>1700</v>
      </c>
    </row>
    <row r="36" spans="1:5" x14ac:dyDescent="0.25">
      <c r="C36" t="s">
        <v>4</v>
      </c>
      <c r="E36" s="1">
        <v>1700</v>
      </c>
    </row>
    <row r="38" spans="1:5" x14ac:dyDescent="0.25">
      <c r="A38" t="s">
        <v>26</v>
      </c>
      <c r="B38" t="s">
        <v>27</v>
      </c>
      <c r="D38" s="1">
        <f>40000*0.1</f>
        <v>4000</v>
      </c>
    </row>
    <row r="39" spans="1:5" x14ac:dyDescent="0.25">
      <c r="C39" t="s">
        <v>28</v>
      </c>
      <c r="E39" s="1">
        <v>4000</v>
      </c>
    </row>
    <row r="41" spans="1:5" x14ac:dyDescent="0.25">
      <c r="A41" t="s">
        <v>29</v>
      </c>
      <c r="B41" t="s">
        <v>109</v>
      </c>
      <c r="D41" s="1">
        <v>985</v>
      </c>
    </row>
    <row r="42" spans="1:5" x14ac:dyDescent="0.25">
      <c r="C42" t="s">
        <v>4</v>
      </c>
      <c r="E42" s="1">
        <v>985</v>
      </c>
    </row>
    <row r="44" spans="1:5" x14ac:dyDescent="0.25">
      <c r="A44" t="s">
        <v>33</v>
      </c>
      <c r="B44" t="s">
        <v>30</v>
      </c>
      <c r="D44" s="1">
        <v>24000</v>
      </c>
    </row>
    <row r="45" spans="1:5" x14ac:dyDescent="0.25">
      <c r="C45" t="s">
        <v>4</v>
      </c>
      <c r="E45" s="1">
        <v>24000</v>
      </c>
    </row>
    <row r="47" spans="1:5" x14ac:dyDescent="0.25">
      <c r="A47" t="s">
        <v>34</v>
      </c>
      <c r="B47" t="s">
        <v>31</v>
      </c>
      <c r="D47" s="1">
        <v>684</v>
      </c>
    </row>
    <row r="48" spans="1:5" x14ac:dyDescent="0.25">
      <c r="C48" t="s">
        <v>115</v>
      </c>
      <c r="E48" s="1">
        <v>684</v>
      </c>
    </row>
    <row r="50" spans="1:5" x14ac:dyDescent="0.25">
      <c r="A50" t="s">
        <v>35</v>
      </c>
      <c r="B50" t="s">
        <v>6</v>
      </c>
      <c r="D50" s="1">
        <v>86300</v>
      </c>
    </row>
    <row r="51" spans="1:5" x14ac:dyDescent="0.25">
      <c r="C51" t="s">
        <v>18</v>
      </c>
      <c r="E51" s="1">
        <v>86300</v>
      </c>
    </row>
    <row r="52" spans="1:5" x14ac:dyDescent="0.25">
      <c r="B52" t="s">
        <v>19</v>
      </c>
      <c r="D52" s="1">
        <f>120700-86300</f>
        <v>34400</v>
      </c>
    </row>
    <row r="53" spans="1:5" x14ac:dyDescent="0.25">
      <c r="C53" t="s">
        <v>18</v>
      </c>
      <c r="E53" s="1">
        <v>34400</v>
      </c>
    </row>
    <row r="56" spans="1:5" x14ac:dyDescent="0.25">
      <c r="A56" s="2" t="s">
        <v>32</v>
      </c>
    </row>
    <row r="58" spans="1:5" x14ac:dyDescent="0.25">
      <c r="A58" t="s">
        <v>36</v>
      </c>
      <c r="B58" t="s">
        <v>47</v>
      </c>
      <c r="D58" s="1">
        <v>5000</v>
      </c>
    </row>
    <row r="59" spans="1:5" x14ac:dyDescent="0.25">
      <c r="C59" t="s">
        <v>48</v>
      </c>
      <c r="E59" s="1">
        <v>5000</v>
      </c>
    </row>
    <row r="61" spans="1:5" x14ac:dyDescent="0.25">
      <c r="A61" t="s">
        <v>37</v>
      </c>
      <c r="B61" t="s">
        <v>8</v>
      </c>
      <c r="D61" s="1">
        <v>9749</v>
      </c>
    </row>
    <row r="62" spans="1:5" x14ac:dyDescent="0.25">
      <c r="C62" t="s">
        <v>9</v>
      </c>
      <c r="E62" s="1">
        <v>9749</v>
      </c>
    </row>
    <row r="64" spans="1:5" x14ac:dyDescent="0.25">
      <c r="A64" t="s">
        <v>40</v>
      </c>
      <c r="B64" t="s">
        <v>38</v>
      </c>
      <c r="D64" s="1">
        <v>60000</v>
      </c>
    </row>
    <row r="65" spans="1:5" x14ac:dyDescent="0.25">
      <c r="C65" t="s">
        <v>39</v>
      </c>
      <c r="E65" s="1">
        <v>60000</v>
      </c>
    </row>
    <row r="67" spans="1:5" x14ac:dyDescent="0.25">
      <c r="A67" t="s">
        <v>45</v>
      </c>
      <c r="B67" t="s">
        <v>41</v>
      </c>
      <c r="D67" s="1">
        <v>440</v>
      </c>
    </row>
    <row r="68" spans="1:5" x14ac:dyDescent="0.25">
      <c r="C68" t="s">
        <v>42</v>
      </c>
      <c r="E68" s="1">
        <v>440</v>
      </c>
    </row>
    <row r="70" spans="1:5" x14ac:dyDescent="0.25">
      <c r="A70" t="s">
        <v>49</v>
      </c>
      <c r="B70" t="s">
        <v>44</v>
      </c>
      <c r="D70" s="1">
        <v>9642</v>
      </c>
    </row>
    <row r="71" spans="1:5" x14ac:dyDescent="0.25">
      <c r="C71" t="s">
        <v>43</v>
      </c>
      <c r="E71" s="1">
        <v>9642</v>
      </c>
    </row>
    <row r="73" spans="1:5" x14ac:dyDescent="0.25">
      <c r="A73" s="2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B32" sqref="B32"/>
    </sheetView>
  </sheetViews>
  <sheetFormatPr defaultRowHeight="15" x14ac:dyDescent="0.25"/>
  <cols>
    <col min="1" max="1" width="34.28515625" bestFit="1" customWidth="1"/>
    <col min="2" max="2" width="14.28515625" customWidth="1"/>
    <col min="3" max="3" width="14.85546875" customWidth="1"/>
    <col min="4" max="4" width="17.85546875" customWidth="1"/>
  </cols>
  <sheetData>
    <row r="1" spans="1:4" x14ac:dyDescent="0.25">
      <c r="A1" s="7" t="s">
        <v>67</v>
      </c>
    </row>
    <row r="2" spans="1:4" x14ac:dyDescent="0.25">
      <c r="A2" s="6">
        <v>42521</v>
      </c>
    </row>
    <row r="3" spans="1:4" x14ac:dyDescent="0.25">
      <c r="A3" s="6"/>
    </row>
    <row r="4" spans="1:4" x14ac:dyDescent="0.25">
      <c r="A4" s="8" t="s">
        <v>68</v>
      </c>
      <c r="B4" s="8" t="s">
        <v>63</v>
      </c>
      <c r="C4" s="8" t="s">
        <v>64</v>
      </c>
      <c r="D4" s="8" t="s">
        <v>65</v>
      </c>
    </row>
    <row r="5" spans="1:4" x14ac:dyDescent="0.25">
      <c r="A5" s="9" t="s">
        <v>69</v>
      </c>
      <c r="B5" s="10">
        <v>555300</v>
      </c>
      <c r="C5" s="10">
        <v>-196369</v>
      </c>
      <c r="D5" s="5">
        <v>358931</v>
      </c>
    </row>
    <row r="6" spans="1:4" x14ac:dyDescent="0.25">
      <c r="A6" t="s">
        <v>114</v>
      </c>
      <c r="B6" s="4"/>
      <c r="C6" s="4">
        <v>400000</v>
      </c>
      <c r="D6" s="5">
        <f t="shared" ref="D6:D22" si="0">B6-C6</f>
        <v>-400000</v>
      </c>
    </row>
    <row r="7" spans="1:4" x14ac:dyDescent="0.25">
      <c r="A7" t="s">
        <v>70</v>
      </c>
      <c r="B7" s="4">
        <f>15000+1700</f>
        <v>16700</v>
      </c>
      <c r="C7" s="4">
        <f>200000+15000+4200+1700</f>
        <v>220900</v>
      </c>
      <c r="D7" s="5">
        <f t="shared" si="0"/>
        <v>-204200</v>
      </c>
    </row>
    <row r="8" spans="1:4" x14ac:dyDescent="0.25">
      <c r="A8" t="s">
        <v>50</v>
      </c>
      <c r="B8" s="4">
        <f>48100+34400</f>
        <v>82500</v>
      </c>
      <c r="C8" s="4">
        <v>22000</v>
      </c>
      <c r="D8" s="5">
        <f t="shared" si="0"/>
        <v>60500</v>
      </c>
    </row>
    <row r="9" spans="1:4" x14ac:dyDescent="0.25">
      <c r="A9" t="s">
        <v>51</v>
      </c>
      <c r="B9" s="4">
        <v>4000</v>
      </c>
      <c r="C9" s="4"/>
      <c r="D9" s="5">
        <f t="shared" si="0"/>
        <v>4000</v>
      </c>
    </row>
    <row r="10" spans="1:4" x14ac:dyDescent="0.25">
      <c r="A10" t="s">
        <v>52</v>
      </c>
      <c r="B10" s="4">
        <v>15000</v>
      </c>
      <c r="C10" s="4"/>
      <c r="D10" s="5">
        <f t="shared" si="0"/>
        <v>15000</v>
      </c>
    </row>
    <row r="11" spans="1:4" x14ac:dyDescent="0.25">
      <c r="A11" t="s">
        <v>53</v>
      </c>
      <c r="B11" s="4">
        <v>24000</v>
      </c>
      <c r="C11" s="4"/>
      <c r="D11" s="5">
        <f t="shared" si="0"/>
        <v>24000</v>
      </c>
    </row>
    <row r="12" spans="1:4" x14ac:dyDescent="0.25">
      <c r="A12" t="s">
        <v>55</v>
      </c>
      <c r="B12" s="4">
        <f>27000+27000</f>
        <v>54000</v>
      </c>
      <c r="C12" s="4"/>
      <c r="D12" s="5">
        <f t="shared" si="0"/>
        <v>54000</v>
      </c>
    </row>
    <row r="13" spans="1:4" x14ac:dyDescent="0.25">
      <c r="A13" t="s">
        <v>56</v>
      </c>
      <c r="B13" s="4"/>
      <c r="C13" s="4"/>
      <c r="D13" s="5">
        <f t="shared" si="0"/>
        <v>0</v>
      </c>
    </row>
    <row r="14" spans="1:4" x14ac:dyDescent="0.25">
      <c r="A14" t="s">
        <v>57</v>
      </c>
      <c r="B14" s="4">
        <v>684</v>
      </c>
      <c r="C14" s="4"/>
      <c r="D14" s="5">
        <f t="shared" si="0"/>
        <v>684</v>
      </c>
    </row>
    <row r="15" spans="1:4" x14ac:dyDescent="0.25">
      <c r="A15" t="s">
        <v>58</v>
      </c>
      <c r="B15" s="4">
        <v>985</v>
      </c>
      <c r="C15" s="4"/>
      <c r="D15" s="5">
        <f t="shared" si="0"/>
        <v>985</v>
      </c>
    </row>
    <row r="16" spans="1:4" x14ac:dyDescent="0.25">
      <c r="A16" t="s">
        <v>59</v>
      </c>
      <c r="B16" s="4"/>
      <c r="C16" s="4"/>
      <c r="D16" s="5">
        <f t="shared" si="0"/>
        <v>0</v>
      </c>
    </row>
    <row r="17" spans="1:4" x14ac:dyDescent="0.25">
      <c r="A17" t="s">
        <v>60</v>
      </c>
      <c r="B17" s="4">
        <v>4200</v>
      </c>
      <c r="C17" s="11">
        <v>9749</v>
      </c>
      <c r="D17" s="5">
        <f t="shared" si="0"/>
        <v>-5549</v>
      </c>
    </row>
    <row r="18" spans="1:4" x14ac:dyDescent="0.25">
      <c r="A18" t="s">
        <v>61</v>
      </c>
      <c r="B18" s="4"/>
      <c r="C18" s="4"/>
      <c r="D18" s="5">
        <f t="shared" si="0"/>
        <v>0</v>
      </c>
    </row>
    <row r="19" spans="1:4" x14ac:dyDescent="0.25">
      <c r="A19" t="s">
        <v>62</v>
      </c>
      <c r="B19" s="4"/>
      <c r="C19" s="4">
        <v>4000</v>
      </c>
      <c r="D19" s="5">
        <f t="shared" si="0"/>
        <v>-4000</v>
      </c>
    </row>
    <row r="20" spans="1:4" x14ac:dyDescent="0.25">
      <c r="A20" t="s">
        <v>75</v>
      </c>
      <c r="B20" s="4"/>
      <c r="C20" s="4">
        <v>215800</v>
      </c>
      <c r="D20" s="5">
        <f t="shared" si="0"/>
        <v>-215800</v>
      </c>
    </row>
    <row r="21" spans="1:4" x14ac:dyDescent="0.25">
      <c r="A21" t="s">
        <v>71</v>
      </c>
      <c r="B21" s="4">
        <v>300000</v>
      </c>
      <c r="C21" s="4"/>
      <c r="D21" s="5">
        <f t="shared" si="0"/>
        <v>300000</v>
      </c>
    </row>
    <row r="22" spans="1:4" x14ac:dyDescent="0.25">
      <c r="A22" t="s">
        <v>72</v>
      </c>
      <c r="B22" s="4">
        <v>9749</v>
      </c>
      <c r="C22" s="4"/>
      <c r="D22" s="5">
        <f t="shared" si="0"/>
        <v>9749</v>
      </c>
    </row>
    <row r="23" spans="1:4" x14ac:dyDescent="0.25">
      <c r="B23" s="4"/>
      <c r="C23" s="4"/>
    </row>
    <row r="24" spans="1:4" x14ac:dyDescent="0.25">
      <c r="B24" s="4"/>
      <c r="C24" s="4"/>
    </row>
    <row r="25" spans="1:4" x14ac:dyDescent="0.25">
      <c r="B25" s="4"/>
      <c r="C25" s="4"/>
    </row>
    <row r="26" spans="1:4" x14ac:dyDescent="0.25">
      <c r="B26" s="4"/>
      <c r="C26" s="4"/>
    </row>
    <row r="27" spans="1:4" x14ac:dyDescent="0.25">
      <c r="B27" s="4"/>
      <c r="C27" s="4"/>
    </row>
    <row r="28" spans="1:4" x14ac:dyDescent="0.25">
      <c r="B28" s="4"/>
      <c r="C28" s="4"/>
    </row>
    <row r="29" spans="1:4" x14ac:dyDescent="0.25">
      <c r="B29" s="4"/>
      <c r="C29" s="4"/>
    </row>
    <row r="30" spans="1:4" x14ac:dyDescent="0.25">
      <c r="B30" s="4"/>
      <c r="C30" s="4"/>
    </row>
    <row r="31" spans="1:4" x14ac:dyDescent="0.25">
      <c r="B31" s="4"/>
      <c r="C31" s="4"/>
    </row>
    <row r="32" spans="1:4" x14ac:dyDescent="0.25">
      <c r="B32" s="4"/>
      <c r="C32" s="4"/>
    </row>
    <row r="33" spans="2:3" x14ac:dyDescent="0.25">
      <c r="B33" s="4"/>
      <c r="C33" s="4"/>
    </row>
    <row r="34" spans="2:3" x14ac:dyDescent="0.25">
      <c r="B34" s="4"/>
      <c r="C34" s="4"/>
    </row>
    <row r="35" spans="2:3" x14ac:dyDescent="0.25">
      <c r="B35" s="4"/>
      <c r="C35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D37" sqref="D37"/>
    </sheetView>
  </sheetViews>
  <sheetFormatPr defaultRowHeight="15" x14ac:dyDescent="0.25"/>
  <cols>
    <col min="1" max="1" width="34.28515625" bestFit="1" customWidth="1"/>
    <col min="2" max="2" width="14.28515625" customWidth="1"/>
    <col min="3" max="3" width="14.85546875" customWidth="1"/>
    <col min="4" max="4" width="17.85546875" customWidth="1"/>
    <col min="5" max="5" width="11.140625" customWidth="1"/>
  </cols>
  <sheetData>
    <row r="1" spans="1:5" x14ac:dyDescent="0.25">
      <c r="A1" s="7" t="s">
        <v>66</v>
      </c>
    </row>
    <row r="2" spans="1:5" x14ac:dyDescent="0.25">
      <c r="A2" s="6">
        <v>42521</v>
      </c>
    </row>
    <row r="3" spans="1:5" x14ac:dyDescent="0.25">
      <c r="A3" s="6"/>
    </row>
    <row r="4" spans="1:5" x14ac:dyDescent="0.25">
      <c r="A4" s="8" t="s">
        <v>68</v>
      </c>
      <c r="B4" s="8" t="s">
        <v>63</v>
      </c>
      <c r="C4" s="8" t="s">
        <v>64</v>
      </c>
      <c r="D4" s="8" t="s">
        <v>65</v>
      </c>
    </row>
    <row r="5" spans="1:5" x14ac:dyDescent="0.25">
      <c r="A5" s="9" t="s">
        <v>69</v>
      </c>
      <c r="B5" s="10">
        <f>400000+47000+22000+86300</f>
        <v>555300</v>
      </c>
      <c r="C5" s="10">
        <f>100000+15000+27000+27000+1700+985+24000+684</f>
        <v>196369</v>
      </c>
      <c r="D5" s="5">
        <f>B5-C5</f>
        <v>358931</v>
      </c>
      <c r="E5" t="s">
        <v>82</v>
      </c>
    </row>
    <row r="6" spans="1:5" x14ac:dyDescent="0.25">
      <c r="A6" t="s">
        <v>114</v>
      </c>
      <c r="B6" s="4"/>
      <c r="C6" s="4">
        <v>400000</v>
      </c>
      <c r="D6" s="5">
        <f t="shared" ref="D6:D20" si="0">B6-C6</f>
        <v>-400000</v>
      </c>
      <c r="E6" t="s">
        <v>82</v>
      </c>
    </row>
    <row r="7" spans="1:5" x14ac:dyDescent="0.25">
      <c r="A7" t="s">
        <v>70</v>
      </c>
      <c r="B7" s="4">
        <f>15000+1700</f>
        <v>16700</v>
      </c>
      <c r="C7" s="4">
        <f>15000+4200+1700</f>
        <v>20900</v>
      </c>
      <c r="D7" s="5">
        <f>B7-C7</f>
        <v>-4200</v>
      </c>
      <c r="E7" t="s">
        <v>82</v>
      </c>
    </row>
    <row r="8" spans="1:5" x14ac:dyDescent="0.25">
      <c r="A8" t="s">
        <v>50</v>
      </c>
      <c r="B8" s="4">
        <f>48100+34400</f>
        <v>82500</v>
      </c>
      <c r="C8" s="4">
        <v>22000</v>
      </c>
      <c r="D8" s="5">
        <f t="shared" si="0"/>
        <v>60500</v>
      </c>
      <c r="E8" t="s">
        <v>82</v>
      </c>
    </row>
    <row r="9" spans="1:5" x14ac:dyDescent="0.25">
      <c r="A9" t="s">
        <v>51</v>
      </c>
      <c r="B9" s="4">
        <v>4000</v>
      </c>
      <c r="C9" s="4"/>
      <c r="D9" s="5">
        <f t="shared" si="0"/>
        <v>4000</v>
      </c>
      <c r="E9" t="s">
        <v>82</v>
      </c>
    </row>
    <row r="10" spans="1:5" x14ac:dyDescent="0.25">
      <c r="A10" t="s">
        <v>52</v>
      </c>
      <c r="B10" s="4">
        <v>15000</v>
      </c>
      <c r="C10" s="4">
        <v>5000</v>
      </c>
      <c r="D10" s="5">
        <f t="shared" si="0"/>
        <v>10000</v>
      </c>
      <c r="E10" t="s">
        <v>82</v>
      </c>
    </row>
    <row r="11" spans="1:5" x14ac:dyDescent="0.25">
      <c r="A11" t="s">
        <v>53</v>
      </c>
      <c r="B11" s="4">
        <v>24000</v>
      </c>
      <c r="C11" s="4"/>
      <c r="D11" s="5">
        <f t="shared" si="0"/>
        <v>24000</v>
      </c>
      <c r="E11" t="s">
        <v>82</v>
      </c>
    </row>
    <row r="12" spans="1:5" x14ac:dyDescent="0.25">
      <c r="A12" t="s">
        <v>54</v>
      </c>
      <c r="B12" s="4">
        <v>4200</v>
      </c>
      <c r="C12" s="4"/>
      <c r="D12" s="5">
        <f t="shared" si="0"/>
        <v>4200</v>
      </c>
      <c r="E12" t="s">
        <v>82</v>
      </c>
    </row>
    <row r="13" spans="1:5" x14ac:dyDescent="0.25">
      <c r="A13" t="s">
        <v>56</v>
      </c>
      <c r="B13" s="4"/>
      <c r="C13" s="4">
        <v>5000</v>
      </c>
      <c r="D13" s="5">
        <f t="shared" si="0"/>
        <v>-5000</v>
      </c>
      <c r="E13" t="s">
        <v>82</v>
      </c>
    </row>
    <row r="14" spans="1:5" x14ac:dyDescent="0.25">
      <c r="A14" t="s">
        <v>60</v>
      </c>
      <c r="B14" s="4">
        <v>1700</v>
      </c>
      <c r="C14" s="11">
        <v>440</v>
      </c>
      <c r="D14" s="5">
        <f t="shared" si="0"/>
        <v>1260</v>
      </c>
      <c r="E14" t="s">
        <v>82</v>
      </c>
    </row>
    <row r="15" spans="1:5" x14ac:dyDescent="0.25">
      <c r="A15" t="s">
        <v>62</v>
      </c>
      <c r="B15" s="4"/>
      <c r="C15" s="4">
        <v>4000</v>
      </c>
      <c r="D15" s="5">
        <f t="shared" si="0"/>
        <v>-4000</v>
      </c>
      <c r="E15" t="s">
        <v>82</v>
      </c>
    </row>
    <row r="16" spans="1:5" x14ac:dyDescent="0.25">
      <c r="A16" t="s">
        <v>113</v>
      </c>
      <c r="B16" s="4">
        <v>300000</v>
      </c>
      <c r="C16" s="4"/>
      <c r="D16" s="5">
        <f t="shared" si="0"/>
        <v>300000</v>
      </c>
      <c r="E16" t="s">
        <v>82</v>
      </c>
    </row>
    <row r="17" spans="1:5" x14ac:dyDescent="0.25">
      <c r="A17" t="s">
        <v>98</v>
      </c>
      <c r="B17" s="4"/>
      <c r="C17" s="4">
        <v>9749</v>
      </c>
      <c r="D17" s="5">
        <f t="shared" si="0"/>
        <v>-9749</v>
      </c>
      <c r="E17" t="s">
        <v>82</v>
      </c>
    </row>
    <row r="18" spans="1:5" ht="15.75" customHeight="1" x14ac:dyDescent="0.25">
      <c r="A18" t="s">
        <v>90</v>
      </c>
      <c r="B18" s="4">
        <v>440</v>
      </c>
      <c r="C18" s="4"/>
      <c r="D18" s="5">
        <f t="shared" si="0"/>
        <v>440</v>
      </c>
      <c r="E18" t="s">
        <v>82</v>
      </c>
    </row>
    <row r="19" spans="1:5" ht="15.75" customHeight="1" x14ac:dyDescent="0.25">
      <c r="A19" t="s">
        <v>112</v>
      </c>
      <c r="B19" s="4"/>
      <c r="C19" s="4">
        <v>9642</v>
      </c>
      <c r="D19" s="5">
        <f t="shared" si="0"/>
        <v>-9642</v>
      </c>
      <c r="E19" t="s">
        <v>82</v>
      </c>
    </row>
    <row r="20" spans="1:5" ht="15.75" customHeight="1" x14ac:dyDescent="0.25">
      <c r="A20" t="s">
        <v>111</v>
      </c>
      <c r="B20" s="4"/>
      <c r="C20" s="4">
        <v>200000</v>
      </c>
      <c r="D20" s="5">
        <f t="shared" si="0"/>
        <v>-200000</v>
      </c>
      <c r="E20" t="s">
        <v>82</v>
      </c>
    </row>
    <row r="21" spans="1:5" x14ac:dyDescent="0.25">
      <c r="A21" t="s">
        <v>55</v>
      </c>
      <c r="B21" s="4">
        <f>27000+27000+9642</f>
        <v>63642</v>
      </c>
      <c r="C21" s="4"/>
      <c r="D21" s="5">
        <f t="shared" ref="D21" si="1">B21-C21</f>
        <v>63642</v>
      </c>
      <c r="E21" t="s">
        <v>83</v>
      </c>
    </row>
    <row r="22" spans="1:5" x14ac:dyDescent="0.25">
      <c r="A22" t="s">
        <v>57</v>
      </c>
      <c r="B22" s="4">
        <v>684</v>
      </c>
      <c r="C22" s="4"/>
      <c r="D22" s="5">
        <f>B22-C22</f>
        <v>684</v>
      </c>
      <c r="E22" t="s">
        <v>83</v>
      </c>
    </row>
    <row r="23" spans="1:5" x14ac:dyDescent="0.25">
      <c r="A23" t="s">
        <v>58</v>
      </c>
      <c r="B23" s="4">
        <v>985</v>
      </c>
      <c r="C23" s="4"/>
      <c r="D23" s="5">
        <f>B23-C23</f>
        <v>985</v>
      </c>
      <c r="E23" t="s">
        <v>83</v>
      </c>
    </row>
    <row r="24" spans="1:5" x14ac:dyDescent="0.25">
      <c r="A24" t="s">
        <v>59</v>
      </c>
      <c r="B24" s="4">
        <v>5000</v>
      </c>
      <c r="C24" s="4"/>
      <c r="D24" s="5">
        <f>B24-C24</f>
        <v>5000</v>
      </c>
      <c r="E24" t="s">
        <v>83</v>
      </c>
    </row>
    <row r="25" spans="1:5" x14ac:dyDescent="0.25">
      <c r="A25" t="s">
        <v>72</v>
      </c>
      <c r="B25" s="4">
        <v>9749.33</v>
      </c>
      <c r="C25" s="4"/>
      <c r="D25" s="5">
        <f>B25-C25</f>
        <v>9749.33</v>
      </c>
      <c r="E25" t="s">
        <v>83</v>
      </c>
    </row>
    <row r="26" spans="1:5" x14ac:dyDescent="0.25">
      <c r="A26" t="s">
        <v>73</v>
      </c>
      <c r="B26" s="4"/>
      <c r="C26" s="4">
        <f>47000+48100+86300+34400</f>
        <v>215800</v>
      </c>
      <c r="D26" s="5">
        <f>B26-C26</f>
        <v>-215800</v>
      </c>
      <c r="E26" t="s">
        <v>83</v>
      </c>
    </row>
    <row r="27" spans="1:5" x14ac:dyDescent="0.25">
      <c r="A27" s="21" t="s">
        <v>76</v>
      </c>
      <c r="B27" s="13">
        <v>5000</v>
      </c>
      <c r="C27" s="13"/>
      <c r="D27" s="24">
        <f>B27-C27</f>
        <v>5000</v>
      </c>
      <c r="E27" t="s">
        <v>83</v>
      </c>
    </row>
    <row r="28" spans="1:5" x14ac:dyDescent="0.25">
      <c r="B28" s="4">
        <f>SUM(B5:B27)</f>
        <v>1088900.33</v>
      </c>
      <c r="C28" s="4">
        <f>SUM(C5:C27)</f>
        <v>1088900</v>
      </c>
      <c r="D28" s="4"/>
    </row>
    <row r="29" spans="1:5" x14ac:dyDescent="0.25">
      <c r="B29" s="4"/>
      <c r="C29" s="4"/>
      <c r="D29" s="4"/>
    </row>
    <row r="30" spans="1:5" x14ac:dyDescent="0.25">
      <c r="B30" s="4"/>
      <c r="C30" s="4">
        <f>B28-C28</f>
        <v>0.33000000007450581</v>
      </c>
      <c r="D30" s="4"/>
    </row>
    <row r="31" spans="1:5" x14ac:dyDescent="0.25">
      <c r="B31" s="4"/>
      <c r="C31" s="4"/>
      <c r="D31" s="4"/>
    </row>
    <row r="32" spans="1:5" x14ac:dyDescent="0.25">
      <c r="B32" s="4"/>
      <c r="C32" s="4"/>
      <c r="D32" s="4"/>
    </row>
    <row r="33" spans="2:4" x14ac:dyDescent="0.25">
      <c r="B33" s="4"/>
      <c r="C33" s="4"/>
      <c r="D33" s="4"/>
    </row>
    <row r="34" spans="2:4" x14ac:dyDescent="0.25">
      <c r="B34" s="4"/>
      <c r="C34" s="4"/>
      <c r="D34" s="4"/>
    </row>
    <row r="35" spans="2:4" x14ac:dyDescent="0.25">
      <c r="B35" s="4"/>
      <c r="C35" s="4"/>
      <c r="D35" s="4"/>
    </row>
    <row r="36" spans="2:4" x14ac:dyDescent="0.25">
      <c r="B36" s="4"/>
      <c r="C36" s="4"/>
      <c r="D36" s="4"/>
    </row>
    <row r="37" spans="2:4" x14ac:dyDescent="0.25">
      <c r="B37" s="4"/>
      <c r="C37" s="4"/>
      <c r="D37" s="4"/>
    </row>
    <row r="38" spans="2:4" x14ac:dyDescent="0.25">
      <c r="B38" s="4"/>
      <c r="C38" s="4"/>
      <c r="D38" s="4"/>
    </row>
    <row r="39" spans="2:4" x14ac:dyDescent="0.25">
      <c r="B39" s="4"/>
      <c r="C39" s="4"/>
      <c r="D39" s="4"/>
    </row>
    <row r="40" spans="2:4" x14ac:dyDescent="0.25">
      <c r="B40" s="4"/>
      <c r="C40" s="4"/>
      <c r="D40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B26" sqref="B26"/>
    </sheetView>
  </sheetViews>
  <sheetFormatPr defaultRowHeight="15" x14ac:dyDescent="0.25"/>
  <cols>
    <col min="1" max="1" width="27.28515625" bestFit="1" customWidth="1"/>
    <col min="2" max="2" width="9" bestFit="1" customWidth="1"/>
    <col min="3" max="3" width="9.7109375" bestFit="1" customWidth="1"/>
  </cols>
  <sheetData>
    <row r="1" spans="1:3" x14ac:dyDescent="0.25">
      <c r="A1" s="7" t="s">
        <v>77</v>
      </c>
    </row>
    <row r="2" spans="1:3" x14ac:dyDescent="0.25">
      <c r="A2" s="6">
        <v>42155</v>
      </c>
    </row>
    <row r="4" spans="1:3" x14ac:dyDescent="0.25">
      <c r="A4" s="7" t="s">
        <v>78</v>
      </c>
      <c r="B4" s="12"/>
      <c r="C4" s="12">
        <v>215800</v>
      </c>
    </row>
    <row r="5" spans="1:3" x14ac:dyDescent="0.25">
      <c r="A5" t="s">
        <v>79</v>
      </c>
      <c r="B5" s="13">
        <f>'MAY ADJUSTED TB'!D26*-1</f>
        <v>215800</v>
      </c>
      <c r="C5" s="14"/>
    </row>
    <row r="7" spans="1:3" x14ac:dyDescent="0.25">
      <c r="A7" s="2" t="s">
        <v>80</v>
      </c>
      <c r="B7" s="15"/>
      <c r="C7" s="15">
        <f>-SUM(B8:B13)</f>
        <v>-85060.33</v>
      </c>
    </row>
    <row r="8" spans="1:3" x14ac:dyDescent="0.25">
      <c r="A8" t="s">
        <v>81</v>
      </c>
      <c r="B8" s="4">
        <f>'MAY ADJUSTED TB'!D21</f>
        <v>63642</v>
      </c>
      <c r="C8" s="4"/>
    </row>
    <row r="9" spans="1:3" x14ac:dyDescent="0.25">
      <c r="A9" t="s">
        <v>87</v>
      </c>
      <c r="B9" s="4">
        <f>'MAY ADJUSTED TB'!D23</f>
        <v>985</v>
      </c>
      <c r="C9" s="4"/>
    </row>
    <row r="10" spans="1:3" x14ac:dyDescent="0.25">
      <c r="A10" t="s">
        <v>86</v>
      </c>
      <c r="B10" s="4">
        <f>'MAY ADJUSTED TB'!D22</f>
        <v>684</v>
      </c>
      <c r="C10" s="4"/>
    </row>
    <row r="11" spans="1:3" x14ac:dyDescent="0.25">
      <c r="A11" t="s">
        <v>46</v>
      </c>
      <c r="B11" s="4">
        <f>'MAY ADJUSTED TB'!D24</f>
        <v>5000</v>
      </c>
      <c r="C11" s="4"/>
    </row>
    <row r="12" spans="1:3" x14ac:dyDescent="0.25">
      <c r="A12" t="s">
        <v>123</v>
      </c>
      <c r="B12" s="4">
        <f>'MAY ADJUSTED TB'!B25</f>
        <v>9749.33</v>
      </c>
      <c r="C12" s="4"/>
    </row>
    <row r="13" spans="1:3" x14ac:dyDescent="0.25">
      <c r="A13" t="s">
        <v>84</v>
      </c>
      <c r="B13" s="4">
        <f>'MAY ADJUSTED TB'!D27</f>
        <v>5000</v>
      </c>
      <c r="C13" s="4"/>
    </row>
    <row r="14" spans="1:3" x14ac:dyDescent="0.25">
      <c r="B14" s="4"/>
      <c r="C14" s="4"/>
    </row>
    <row r="15" spans="1:3" x14ac:dyDescent="0.25">
      <c r="A15" s="2" t="s">
        <v>106</v>
      </c>
      <c r="B15" s="15"/>
      <c r="C15" s="15">
        <f>C4+C7</f>
        <v>130739.67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D30" sqref="D30"/>
    </sheetView>
  </sheetViews>
  <sheetFormatPr defaultRowHeight="15" x14ac:dyDescent="0.25"/>
  <cols>
    <col min="1" max="1" width="25.140625" bestFit="1" customWidth="1"/>
    <col min="2" max="2" width="11.5703125" customWidth="1"/>
    <col min="6" max="6" width="11.5703125" bestFit="1" customWidth="1"/>
  </cols>
  <sheetData>
    <row r="1" spans="1:3" x14ac:dyDescent="0.25">
      <c r="A1" s="2" t="s">
        <v>85</v>
      </c>
    </row>
    <row r="2" spans="1:3" x14ac:dyDescent="0.25">
      <c r="A2" s="6">
        <v>42155</v>
      </c>
    </row>
    <row r="4" spans="1:3" x14ac:dyDescent="0.25">
      <c r="A4" s="2" t="s">
        <v>88</v>
      </c>
    </row>
    <row r="5" spans="1:3" x14ac:dyDescent="0.25">
      <c r="A5" t="s">
        <v>89</v>
      </c>
      <c r="B5" s="4">
        <v>358931</v>
      </c>
    </row>
    <row r="6" spans="1:3" x14ac:dyDescent="0.25">
      <c r="A6" t="s">
        <v>50</v>
      </c>
      <c r="B6" s="4">
        <f>'MAY ADJUSTED TB'!D8</f>
        <v>60500</v>
      </c>
    </row>
    <row r="7" spans="1:3" x14ac:dyDescent="0.25">
      <c r="A7" t="s">
        <v>90</v>
      </c>
      <c r="B7" s="4">
        <v>440</v>
      </c>
    </row>
    <row r="8" spans="1:3" x14ac:dyDescent="0.25">
      <c r="A8" t="s">
        <v>110</v>
      </c>
      <c r="B8" s="4">
        <f>'MAY ADJUSTED TB'!D11</f>
        <v>24000</v>
      </c>
    </row>
    <row r="9" spans="1:3" x14ac:dyDescent="0.25">
      <c r="A9" t="s">
        <v>116</v>
      </c>
      <c r="B9" s="4">
        <v>1460</v>
      </c>
      <c r="C9" s="5"/>
    </row>
    <row r="10" spans="1:3" x14ac:dyDescent="0.25">
      <c r="A10" s="21" t="s">
        <v>91</v>
      </c>
      <c r="B10" s="13">
        <v>10000</v>
      </c>
    </row>
    <row r="11" spans="1:3" x14ac:dyDescent="0.25">
      <c r="A11" s="2" t="s">
        <v>92</v>
      </c>
      <c r="B11" s="15">
        <f>SUM(B5:B10)</f>
        <v>455331</v>
      </c>
    </row>
    <row r="12" spans="1:3" x14ac:dyDescent="0.25">
      <c r="B12" s="4"/>
    </row>
    <row r="13" spans="1:3" x14ac:dyDescent="0.25">
      <c r="A13" s="2" t="s">
        <v>93</v>
      </c>
      <c r="B13" s="4"/>
    </row>
    <row r="14" spans="1:3" x14ac:dyDescent="0.25">
      <c r="A14" t="s">
        <v>94</v>
      </c>
      <c r="B14" s="4">
        <v>300000</v>
      </c>
    </row>
    <row r="15" spans="1:3" x14ac:dyDescent="0.25">
      <c r="A15" t="s">
        <v>95</v>
      </c>
      <c r="B15" s="4">
        <v>-5000</v>
      </c>
    </row>
    <row r="16" spans="1:3" x14ac:dyDescent="0.25">
      <c r="A16" s="19" t="s">
        <v>96</v>
      </c>
      <c r="B16" s="20">
        <f>SUM(B14:B15)</f>
        <v>295000</v>
      </c>
    </row>
    <row r="17" spans="1:6" x14ac:dyDescent="0.25">
      <c r="B17" s="4"/>
    </row>
    <row r="18" spans="1:6" ht="15.75" thickBot="1" x14ac:dyDescent="0.3">
      <c r="A18" s="18" t="s">
        <v>92</v>
      </c>
      <c r="B18" s="17">
        <f>B11+B16</f>
        <v>750331</v>
      </c>
    </row>
    <row r="19" spans="1:6" ht="15.75" thickTop="1" x14ac:dyDescent="0.25">
      <c r="B19" s="4"/>
    </row>
    <row r="20" spans="1:6" x14ac:dyDescent="0.25">
      <c r="A20" t="s">
        <v>97</v>
      </c>
      <c r="B20" s="4"/>
    </row>
    <row r="21" spans="1:6" x14ac:dyDescent="0.25">
      <c r="A21" t="s">
        <v>70</v>
      </c>
      <c r="B21" s="4">
        <v>4200</v>
      </c>
    </row>
    <row r="22" spans="1:6" x14ac:dyDescent="0.25">
      <c r="A22" t="s">
        <v>112</v>
      </c>
      <c r="B22" s="4">
        <f>'MAY ADJUSTED TB'!D19*-1</f>
        <v>9642</v>
      </c>
    </row>
    <row r="23" spans="1:6" x14ac:dyDescent="0.25">
      <c r="A23" t="s">
        <v>111</v>
      </c>
      <c r="B23" s="4">
        <f>'MAY ADJUSTED TB'!D20*-1</f>
        <v>200000</v>
      </c>
    </row>
    <row r="24" spans="1:6" x14ac:dyDescent="0.25">
      <c r="A24" s="25" t="s">
        <v>98</v>
      </c>
      <c r="B24" s="13">
        <v>9749</v>
      </c>
    </row>
    <row r="25" spans="1:6" x14ac:dyDescent="0.25">
      <c r="A25" s="2" t="s">
        <v>99</v>
      </c>
      <c r="B25" s="15">
        <f>SUM(B21:B24)</f>
        <v>223591</v>
      </c>
    </row>
    <row r="26" spans="1:6" x14ac:dyDescent="0.25">
      <c r="A26" t="s">
        <v>114</v>
      </c>
      <c r="B26" s="4">
        <f>'MAY ADJUSTED TB'!D6*-1</f>
        <v>400000</v>
      </c>
    </row>
    <row r="27" spans="1:6" x14ac:dyDescent="0.25">
      <c r="A27" t="s">
        <v>74</v>
      </c>
      <c r="B27" s="4">
        <f>130740-4000</f>
        <v>126740</v>
      </c>
    </row>
    <row r="28" spans="1:6" x14ac:dyDescent="0.25">
      <c r="B28" s="4"/>
    </row>
    <row r="29" spans="1:6" ht="15.75" thickBot="1" x14ac:dyDescent="0.3">
      <c r="A29" s="18" t="s">
        <v>100</v>
      </c>
      <c r="B29" s="17">
        <f>B25+B26+B27</f>
        <v>750331</v>
      </c>
      <c r="E29" s="5">
        <f>B18-B29</f>
        <v>0</v>
      </c>
    </row>
    <row r="30" spans="1:6" ht="15.75" thickTop="1" x14ac:dyDescent="0.25">
      <c r="F30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7" sqref="E7"/>
    </sheetView>
  </sheetViews>
  <sheetFormatPr defaultRowHeight="15" x14ac:dyDescent="0.25"/>
  <cols>
    <col min="1" max="1" width="9.7109375" bestFit="1" customWidth="1"/>
    <col min="5" max="5" width="11.5703125" bestFit="1" customWidth="1"/>
  </cols>
  <sheetData>
    <row r="1" spans="1:5" x14ac:dyDescent="0.25">
      <c r="A1" s="2" t="s">
        <v>101</v>
      </c>
    </row>
    <row r="2" spans="1:5" x14ac:dyDescent="0.25">
      <c r="A2" s="16">
        <v>42155</v>
      </c>
    </row>
    <row r="4" spans="1:5" x14ac:dyDescent="0.25">
      <c r="A4" t="s">
        <v>102</v>
      </c>
      <c r="E4" s="13">
        <v>0</v>
      </c>
    </row>
    <row r="5" spans="1:5" x14ac:dyDescent="0.25">
      <c r="A5" t="s">
        <v>103</v>
      </c>
      <c r="E5" s="4">
        <f>'INCOME STATEMENT'!C15</f>
        <v>130739.67</v>
      </c>
    </row>
    <row r="6" spans="1:5" ht="17.25" x14ac:dyDescent="0.4">
      <c r="A6" t="s">
        <v>104</v>
      </c>
      <c r="E6" s="22">
        <v>-4000</v>
      </c>
    </row>
    <row r="7" spans="1:5" x14ac:dyDescent="0.25">
      <c r="A7" t="s">
        <v>105</v>
      </c>
      <c r="E7" s="4">
        <f>SUM(E4+E5+E6)</f>
        <v>126739.67</v>
      </c>
    </row>
    <row r="8" spans="1:5" x14ac:dyDescent="0.25">
      <c r="E8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F1" sqref="F1"/>
    </sheetView>
  </sheetViews>
  <sheetFormatPr defaultRowHeight="15" x14ac:dyDescent="0.25"/>
  <cols>
    <col min="4" max="4" width="11.5703125" bestFit="1" customWidth="1"/>
    <col min="5" max="5" width="9.42578125" customWidth="1"/>
  </cols>
  <sheetData>
    <row r="1" spans="1:12" x14ac:dyDescent="0.25">
      <c r="A1" t="s">
        <v>117</v>
      </c>
    </row>
    <row r="3" spans="1:12" x14ac:dyDescent="0.25">
      <c r="A3" t="s">
        <v>118</v>
      </c>
      <c r="D3" s="27">
        <v>215800</v>
      </c>
    </row>
    <row r="4" spans="1:12" x14ac:dyDescent="0.25">
      <c r="B4" t="s">
        <v>119</v>
      </c>
      <c r="E4" s="4">
        <v>63642</v>
      </c>
    </row>
    <row r="5" spans="1:12" x14ac:dyDescent="0.25">
      <c r="B5" t="s">
        <v>87</v>
      </c>
      <c r="E5" s="4">
        <v>985</v>
      </c>
    </row>
    <row r="6" spans="1:12" x14ac:dyDescent="0.25">
      <c r="B6" t="s">
        <v>86</v>
      </c>
      <c r="E6" s="4">
        <v>684</v>
      </c>
    </row>
    <row r="7" spans="1:12" x14ac:dyDescent="0.25">
      <c r="B7" t="s">
        <v>46</v>
      </c>
      <c r="E7" s="4">
        <v>5000</v>
      </c>
    </row>
    <row r="8" spans="1:12" x14ac:dyDescent="0.25">
      <c r="B8" t="s">
        <v>120</v>
      </c>
      <c r="E8" s="4">
        <v>9749</v>
      </c>
    </row>
    <row r="9" spans="1:12" x14ac:dyDescent="0.25">
      <c r="B9" t="s">
        <v>121</v>
      </c>
      <c r="E9" s="4">
        <v>5000</v>
      </c>
    </row>
    <row r="11" spans="1:12" x14ac:dyDescent="0.25">
      <c r="E11" s="27">
        <f>D3-SUM(E4:E9)</f>
        <v>130740</v>
      </c>
      <c r="F11" t="s">
        <v>106</v>
      </c>
    </row>
    <row r="13" spans="1:12" x14ac:dyDescent="0.25">
      <c r="A13" t="s">
        <v>122</v>
      </c>
      <c r="D13" s="4">
        <v>130740</v>
      </c>
      <c r="E13" s="4"/>
    </row>
    <row r="14" spans="1:12" x14ac:dyDescent="0.25">
      <c r="B14" t="s">
        <v>74</v>
      </c>
      <c r="D14" s="4"/>
      <c r="E14" s="4">
        <f>D3-SUM(E4:E9)</f>
        <v>130740</v>
      </c>
    </row>
    <row r="15" spans="1:12" x14ac:dyDescent="0.25">
      <c r="L15" s="4"/>
    </row>
    <row r="18" spans="12:12" x14ac:dyDescent="0.25">
      <c r="L18" s="4"/>
    </row>
    <row r="19" spans="12:12" x14ac:dyDescent="0.25">
      <c r="L19" s="4"/>
    </row>
    <row r="20" spans="12:12" x14ac:dyDescent="0.25">
      <c r="L20" s="4"/>
    </row>
    <row r="21" spans="12:12" x14ac:dyDescent="0.25">
      <c r="L21" s="4"/>
    </row>
    <row r="22" spans="12:12" x14ac:dyDescent="0.25">
      <c r="L22" s="4"/>
    </row>
    <row r="23" spans="12:12" x14ac:dyDescent="0.25">
      <c r="L23" s="4"/>
    </row>
    <row r="24" spans="12:12" x14ac:dyDescent="0.25">
      <c r="L24" s="4"/>
    </row>
    <row r="25" spans="12:12" x14ac:dyDescent="0.25">
      <c r="L25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D38" sqref="D38"/>
    </sheetView>
  </sheetViews>
  <sheetFormatPr defaultRowHeight="15" x14ac:dyDescent="0.25"/>
  <cols>
    <col min="1" max="1" width="34.28515625" bestFit="1" customWidth="1"/>
    <col min="2" max="2" width="10.5703125" customWidth="1"/>
    <col min="3" max="4" width="10.5703125" bestFit="1" customWidth="1"/>
    <col min="5" max="5" width="9.7109375" bestFit="1" customWidth="1"/>
  </cols>
  <sheetData>
    <row r="1" spans="1:5" x14ac:dyDescent="0.25">
      <c r="A1" s="7" t="s">
        <v>66</v>
      </c>
      <c r="B1" s="7"/>
    </row>
    <row r="2" spans="1:5" x14ac:dyDescent="0.25">
      <c r="A2" s="6">
        <v>42521</v>
      </c>
      <c r="B2" s="6"/>
    </row>
    <row r="3" spans="1:5" x14ac:dyDescent="0.25">
      <c r="A3" s="6"/>
      <c r="B3" s="6"/>
    </row>
    <row r="4" spans="1:5" x14ac:dyDescent="0.25">
      <c r="A4" s="8" t="s">
        <v>68</v>
      </c>
      <c r="B4" s="8"/>
      <c r="C4" s="8" t="s">
        <v>63</v>
      </c>
      <c r="D4" s="8" t="s">
        <v>64</v>
      </c>
      <c r="E4" s="8" t="s">
        <v>65</v>
      </c>
    </row>
    <row r="5" spans="1:5" x14ac:dyDescent="0.25">
      <c r="A5" s="9" t="s">
        <v>69</v>
      </c>
      <c r="B5" s="26">
        <v>358931</v>
      </c>
      <c r="C5" s="10"/>
      <c r="D5" s="10"/>
      <c r="E5" s="5">
        <f>B5+C5-D5</f>
        <v>358931</v>
      </c>
    </row>
    <row r="6" spans="1:5" x14ac:dyDescent="0.25">
      <c r="A6" t="s">
        <v>114</v>
      </c>
      <c r="B6" s="4">
        <v>-400000</v>
      </c>
      <c r="C6" s="4"/>
      <c r="D6" s="4"/>
      <c r="E6" s="5">
        <f t="shared" ref="E6:E27" si="0">B6+C6-D6</f>
        <v>-400000</v>
      </c>
    </row>
    <row r="7" spans="1:5" x14ac:dyDescent="0.25">
      <c r="A7" t="s">
        <v>70</v>
      </c>
      <c r="B7" s="4">
        <v>-4200</v>
      </c>
      <c r="C7" s="4"/>
      <c r="D7" s="4"/>
      <c r="E7" s="5">
        <f t="shared" si="0"/>
        <v>-4200</v>
      </c>
    </row>
    <row r="8" spans="1:5" x14ac:dyDescent="0.25">
      <c r="A8" t="s">
        <v>50</v>
      </c>
      <c r="B8" s="4">
        <v>60500</v>
      </c>
      <c r="C8" s="4"/>
      <c r="D8" s="4"/>
      <c r="E8" s="5">
        <f t="shared" si="0"/>
        <v>60500</v>
      </c>
    </row>
    <row r="9" spans="1:5" x14ac:dyDescent="0.25">
      <c r="A9" t="s">
        <v>51</v>
      </c>
      <c r="B9" s="4">
        <v>4000</v>
      </c>
      <c r="C9" s="4"/>
      <c r="D9" s="4">
        <v>130740</v>
      </c>
      <c r="E9" s="5">
        <f t="shared" si="0"/>
        <v>-126740</v>
      </c>
    </row>
    <row r="10" spans="1:5" x14ac:dyDescent="0.25">
      <c r="A10" t="s">
        <v>52</v>
      </c>
      <c r="B10" s="4">
        <v>10000</v>
      </c>
      <c r="C10" s="4"/>
      <c r="D10" s="4"/>
      <c r="E10" s="5">
        <f t="shared" si="0"/>
        <v>10000</v>
      </c>
    </row>
    <row r="11" spans="1:5" x14ac:dyDescent="0.25">
      <c r="A11" t="s">
        <v>53</v>
      </c>
      <c r="B11" s="4">
        <v>24000</v>
      </c>
      <c r="C11" s="4"/>
      <c r="D11" s="4"/>
      <c r="E11" s="5">
        <f t="shared" si="0"/>
        <v>24000</v>
      </c>
    </row>
    <row r="12" spans="1:5" x14ac:dyDescent="0.25">
      <c r="A12" t="s">
        <v>54</v>
      </c>
      <c r="B12" s="4">
        <v>4200</v>
      </c>
      <c r="C12" s="4"/>
      <c r="D12" s="4">
        <v>0</v>
      </c>
      <c r="E12" s="5">
        <f t="shared" si="0"/>
        <v>4200</v>
      </c>
    </row>
    <row r="13" spans="1:5" x14ac:dyDescent="0.25">
      <c r="A13" t="s">
        <v>56</v>
      </c>
      <c r="B13" s="4">
        <v>-5000</v>
      </c>
      <c r="C13" s="4"/>
      <c r="D13" s="4"/>
      <c r="E13" s="5">
        <f t="shared" si="0"/>
        <v>-5000</v>
      </c>
    </row>
    <row r="14" spans="1:5" x14ac:dyDescent="0.25">
      <c r="A14" t="s">
        <v>60</v>
      </c>
      <c r="B14" s="4">
        <v>1260</v>
      </c>
      <c r="C14" s="4"/>
      <c r="D14" s="11"/>
      <c r="E14" s="5">
        <f t="shared" si="0"/>
        <v>1260</v>
      </c>
    </row>
    <row r="15" spans="1:5" x14ac:dyDescent="0.25">
      <c r="A15" t="s">
        <v>62</v>
      </c>
      <c r="B15" s="4">
        <v>-4000</v>
      </c>
      <c r="C15" s="4"/>
      <c r="D15" s="4"/>
      <c r="E15" s="5">
        <f t="shared" si="0"/>
        <v>-4000</v>
      </c>
    </row>
    <row r="16" spans="1:5" x14ac:dyDescent="0.25">
      <c r="A16" t="s">
        <v>113</v>
      </c>
      <c r="B16" s="4">
        <v>300000</v>
      </c>
      <c r="C16" s="4"/>
      <c r="D16" s="4"/>
      <c r="E16" s="5">
        <f t="shared" si="0"/>
        <v>300000</v>
      </c>
    </row>
    <row r="17" spans="1:5" x14ac:dyDescent="0.25">
      <c r="A17" t="s">
        <v>98</v>
      </c>
      <c r="B17" s="4">
        <v>-9749</v>
      </c>
      <c r="C17" s="4"/>
      <c r="D17" s="4"/>
      <c r="E17" s="5">
        <f t="shared" si="0"/>
        <v>-9749</v>
      </c>
    </row>
    <row r="18" spans="1:5" x14ac:dyDescent="0.25">
      <c r="A18" t="s">
        <v>90</v>
      </c>
      <c r="B18" s="4">
        <v>440</v>
      </c>
      <c r="C18" s="4"/>
      <c r="D18" s="4"/>
      <c r="E18" s="5">
        <f t="shared" si="0"/>
        <v>440</v>
      </c>
    </row>
    <row r="19" spans="1:5" x14ac:dyDescent="0.25">
      <c r="A19" t="s">
        <v>112</v>
      </c>
      <c r="B19" s="4">
        <v>-9642</v>
      </c>
      <c r="C19" s="4"/>
      <c r="D19" s="4"/>
      <c r="E19" s="5">
        <f t="shared" si="0"/>
        <v>-9642</v>
      </c>
    </row>
    <row r="20" spans="1:5" x14ac:dyDescent="0.25">
      <c r="A20" t="s">
        <v>111</v>
      </c>
      <c r="B20" s="4">
        <v>-200000</v>
      </c>
      <c r="C20" s="4"/>
      <c r="D20" s="4"/>
      <c r="E20" s="5">
        <f t="shared" si="0"/>
        <v>-200000</v>
      </c>
    </row>
    <row r="21" spans="1:5" x14ac:dyDescent="0.25">
      <c r="A21" t="s">
        <v>55</v>
      </c>
      <c r="B21" s="4">
        <v>63642</v>
      </c>
      <c r="C21" s="4"/>
      <c r="D21" s="4">
        <v>63642</v>
      </c>
      <c r="E21" s="5">
        <f t="shared" si="0"/>
        <v>0</v>
      </c>
    </row>
    <row r="22" spans="1:5" x14ac:dyDescent="0.25">
      <c r="A22" t="s">
        <v>57</v>
      </c>
      <c r="B22" s="4">
        <v>684</v>
      </c>
      <c r="C22" s="4"/>
      <c r="D22" s="4">
        <v>684</v>
      </c>
      <c r="E22" s="5">
        <f t="shared" si="0"/>
        <v>0</v>
      </c>
    </row>
    <row r="23" spans="1:5" x14ac:dyDescent="0.25">
      <c r="A23" t="s">
        <v>58</v>
      </c>
      <c r="B23" s="4">
        <v>985</v>
      </c>
      <c r="C23" s="4"/>
      <c r="D23" s="4">
        <v>985</v>
      </c>
      <c r="E23" s="5">
        <f t="shared" si="0"/>
        <v>0</v>
      </c>
    </row>
    <row r="24" spans="1:5" x14ac:dyDescent="0.25">
      <c r="A24" t="s">
        <v>59</v>
      </c>
      <c r="B24" s="4">
        <v>5000</v>
      </c>
      <c r="C24" s="4"/>
      <c r="D24" s="4">
        <v>5000</v>
      </c>
      <c r="E24" s="5">
        <f t="shared" si="0"/>
        <v>0</v>
      </c>
    </row>
    <row r="25" spans="1:5" x14ac:dyDescent="0.25">
      <c r="A25" t="s">
        <v>72</v>
      </c>
      <c r="B25" s="4">
        <v>9749.33</v>
      </c>
      <c r="C25" s="4"/>
      <c r="D25" s="4">
        <v>9749</v>
      </c>
      <c r="E25" s="5">
        <f t="shared" si="0"/>
        <v>0.32999999999992724</v>
      </c>
    </row>
    <row r="26" spans="1:5" x14ac:dyDescent="0.25">
      <c r="A26" t="s">
        <v>73</v>
      </c>
      <c r="B26" s="4">
        <v>-215800</v>
      </c>
      <c r="C26" s="4">
        <v>215800</v>
      </c>
      <c r="D26" s="4"/>
      <c r="E26" s="5">
        <f t="shared" si="0"/>
        <v>0</v>
      </c>
    </row>
    <row r="27" spans="1:5" x14ac:dyDescent="0.25">
      <c r="A27" s="21" t="s">
        <v>76</v>
      </c>
      <c r="B27" s="13">
        <v>5000</v>
      </c>
      <c r="C27" s="13"/>
      <c r="D27" s="13">
        <v>5000</v>
      </c>
      <c r="E27" s="24">
        <f t="shared" si="0"/>
        <v>0</v>
      </c>
    </row>
    <row r="28" spans="1:5" x14ac:dyDescent="0.25">
      <c r="C28" s="4">
        <f>SUM(C5:C27)</f>
        <v>215800</v>
      </c>
      <c r="D28" s="4">
        <f>SUM(D5:D27)</f>
        <v>215800</v>
      </c>
      <c r="E28" s="4"/>
    </row>
    <row r="29" spans="1:5" x14ac:dyDescent="0.25">
      <c r="B29" s="5">
        <f>SUM(B5:B28)</f>
        <v>0.32999999998719431</v>
      </c>
      <c r="E29" s="5">
        <f>SUM(E5:E28)</f>
        <v>0.32999999999992724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MAY ENTRIES</vt:lpstr>
      <vt:lpstr>MAY UNADJUSTED TB</vt:lpstr>
      <vt:lpstr>MAY ADJUSTED TB</vt:lpstr>
      <vt:lpstr>INCOME STATEMENT</vt:lpstr>
      <vt:lpstr>BALANCE SHEET</vt:lpstr>
      <vt:lpstr>RETAINED EARNINGS</vt:lpstr>
      <vt:lpstr>POST CLOSE ENTRIES</vt:lpstr>
      <vt:lpstr>POST CLOSE TB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Holland</dc:creator>
  <cp:lastModifiedBy>Kristin Holland</cp:lastModifiedBy>
  <dcterms:created xsi:type="dcterms:W3CDTF">2017-04-15T13:11:48Z</dcterms:created>
  <dcterms:modified xsi:type="dcterms:W3CDTF">2017-04-15T23:46:44Z</dcterms:modified>
</cp:coreProperties>
</file>